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6cff120f5b21d47/Documents/CEBB/"/>
    </mc:Choice>
  </mc:AlternateContent>
  <xr:revisionPtr revIDLastSave="0" documentId="8_{8ADB14A2-EF84-4837-9A0E-F52C16BCA564}" xr6:coauthVersionLast="47" xr6:coauthVersionMax="47" xr10:uidLastSave="{00000000-0000-0000-0000-000000000000}"/>
  <bookViews>
    <workbookView xWindow="-120" yWindow="-120" windowWidth="29040" windowHeight="15840" xr2:uid="{4A3EC0E5-39FC-490E-AA3D-3BAAA5BEF0E8}"/>
  </bookViews>
  <sheets>
    <sheet name="Operational Budget 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" l="1"/>
  <c r="I31" i="1"/>
  <c r="I30" i="1"/>
  <c r="G29" i="1"/>
  <c r="I29" i="1" s="1"/>
  <c r="E29" i="1"/>
  <c r="C29" i="1"/>
  <c r="C34" i="1" s="1"/>
  <c r="I28" i="1"/>
  <c r="I27" i="1"/>
  <c r="G26" i="1"/>
  <c r="I26" i="1" s="1"/>
  <c r="I25" i="1"/>
  <c r="I24" i="1"/>
  <c r="G23" i="1"/>
  <c r="I23" i="1" s="1"/>
  <c r="E23" i="1"/>
  <c r="I21" i="1"/>
  <c r="G21" i="1"/>
  <c r="G20" i="1"/>
  <c r="I20" i="1" s="1"/>
  <c r="I19" i="1"/>
  <c r="E19" i="1"/>
  <c r="H15" i="1"/>
  <c r="H37" i="1" s="1"/>
  <c r="I13" i="1"/>
  <c r="I12" i="1"/>
  <c r="I11" i="1"/>
  <c r="G11" i="1"/>
  <c r="G15" i="1" s="1"/>
  <c r="I10" i="1"/>
  <c r="I9" i="1"/>
  <c r="I8" i="1"/>
  <c r="E8" i="1"/>
  <c r="C8" i="1"/>
  <c r="I7" i="1"/>
  <c r="I15" i="1" s="1"/>
  <c r="E7" i="1"/>
  <c r="E15" i="1" s="1"/>
  <c r="C7" i="1"/>
  <c r="C15" i="1" s="1"/>
  <c r="C37" i="1" s="1"/>
  <c r="I34" i="1" l="1"/>
  <c r="I37" i="1" s="1"/>
  <c r="G34" i="1"/>
  <c r="G37" i="1" s="1"/>
  <c r="E20" i="1"/>
  <c r="E34" i="1" s="1"/>
  <c r="E37" i="1" s="1"/>
</calcChain>
</file>

<file path=xl/sharedStrings.xml><?xml version="1.0" encoding="utf-8"?>
<sst xmlns="http://schemas.openxmlformats.org/spreadsheetml/2006/main" count="64" uniqueCount="59">
  <si>
    <t>Columbus East Band Boosters</t>
  </si>
  <si>
    <t>2023-24 Operational Budget</t>
  </si>
  <si>
    <t>23-24</t>
  </si>
  <si>
    <t>2022-23</t>
  </si>
  <si>
    <t>2022-23 YTD</t>
  </si>
  <si>
    <t>Budgeted</t>
  </si>
  <si>
    <t>Actual</t>
  </si>
  <si>
    <t>Est</t>
  </si>
  <si>
    <t>Diff</t>
  </si>
  <si>
    <t>Income</t>
  </si>
  <si>
    <t>Fair Share Income Concert/Jazz</t>
  </si>
  <si>
    <t>Used 57 students.  As of 6/7, 59 unique students enrolled in either/both concert/jazz bands.  Minus 20% for non-payment.</t>
  </si>
  <si>
    <t>Fair Share Income Marching</t>
  </si>
  <si>
    <t>Used 51 students.  As of 6/7, 6 known non-marchers in band.  Minus 20% for non-payment.</t>
  </si>
  <si>
    <t>General Fund Fundraising Income</t>
  </si>
  <si>
    <t>Decreased but still high based on last year's actual.  General fund Income only.</t>
  </si>
  <si>
    <t>Donations Kroger</t>
  </si>
  <si>
    <t>Decreased based on last year's actuals</t>
  </si>
  <si>
    <t>Donations United Way</t>
  </si>
  <si>
    <t>Interest Income Savings</t>
  </si>
  <si>
    <t>Increased based on last year's actuals</t>
  </si>
  <si>
    <t>Trailer insurance/tags</t>
  </si>
  <si>
    <t>Raise if receive donated trailer.  Billed to S&amp;S.  Agreed Year one of merger but had to be renegotiated last year.</t>
  </si>
  <si>
    <t>Private Lessons</t>
  </si>
  <si>
    <t xml:space="preserve"> Student Payments - Previously cataloged in expenses.</t>
  </si>
  <si>
    <t>Total Income</t>
  </si>
  <si>
    <t>Unbudgeted Income</t>
  </si>
  <si>
    <t>This is unsolicited donations and sold equipment.</t>
  </si>
  <si>
    <t>Expense</t>
  </si>
  <si>
    <t>Fair Share Paid to Sound and Spirit</t>
  </si>
  <si>
    <t>See above.</t>
  </si>
  <si>
    <t>Fair Share Scholarship Fund</t>
  </si>
  <si>
    <t>Lowered this amount to exclusively cover those requesting assistance.  Addded out previouse 20% non-payment cushion to the Income.</t>
  </si>
  <si>
    <t>FR Expense Gaming License</t>
  </si>
  <si>
    <t>No change</t>
  </si>
  <si>
    <t>FR Expenses General Fund</t>
  </si>
  <si>
    <t>Includes: Chamber membership fee and leeway to budget for each event.</t>
  </si>
  <si>
    <t>Contest Fees - Jazz Band</t>
  </si>
  <si>
    <t>Only Louisville JazzFest Fees</t>
  </si>
  <si>
    <t>Transportation Bus - Jazz Band</t>
  </si>
  <si>
    <t>Pay for all transportation fees for Jazz band.</t>
  </si>
  <si>
    <t>Contest Fees - Concert Band</t>
  </si>
  <si>
    <t>Moved to ECA</t>
  </si>
  <si>
    <t>Awards</t>
  </si>
  <si>
    <t>Decreased to be more in line with last year.</t>
  </si>
  <si>
    <t xml:space="preserve">Food/Meals </t>
  </si>
  <si>
    <t>PO Box / Postage</t>
  </si>
  <si>
    <t>Increased slightly and added postage which was an unbudgeted expense</t>
  </si>
  <si>
    <t>Gators/trailers Maintenance</t>
  </si>
  <si>
    <t>Includes maintainance, tags, and insurance.</t>
  </si>
  <si>
    <t>Gifts to others</t>
  </si>
  <si>
    <t>Additions to Reserves</t>
  </si>
  <si>
    <t>Uniform fund transfer</t>
  </si>
  <si>
    <t>General Ops</t>
  </si>
  <si>
    <t>Banking and tax related expenses.</t>
  </si>
  <si>
    <t>Total Expenses</t>
  </si>
  <si>
    <t>Unbudgeted Expenses</t>
  </si>
  <si>
    <t xml:space="preserve">This includes trip payments that came from fundraising for graduating seniors.  </t>
  </si>
  <si>
    <t>Net Revenue over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</si>
</sst>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_);_([$$-409]* \(#,##0\);_([$$-409]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323232"/>
      <name val="Arial"/>
      <family val="2"/>
    </font>
    <font>
      <b/>
      <sz val="10"/>
      <color rgb="FF323232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wrapText="1"/>
    </xf>
    <xf numFmtId="164" fontId="3" fillId="0" borderId="0" xfId="1" applyNumberFormat="1" applyFont="1" applyAlignment="1"/>
    <xf numFmtId="164" fontId="3" fillId="0" borderId="1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0" borderId="2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wrapText="1"/>
    </xf>
    <xf numFmtId="164" fontId="5" fillId="0" borderId="4" xfId="1" applyNumberFormat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164" fontId="4" fillId="0" borderId="5" xfId="1" applyNumberFormat="1" applyFont="1" applyFill="1" applyBorder="1" applyAlignment="1">
      <alignment horizontal="right"/>
    </xf>
    <xf numFmtId="164" fontId="4" fillId="0" borderId="5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wrapText="1"/>
    </xf>
    <xf numFmtId="164" fontId="4" fillId="0" borderId="0" xfId="1" applyNumberFormat="1" applyFont="1" applyAlignment="1">
      <alignment horizontal="center"/>
    </xf>
    <xf numFmtId="164" fontId="6" fillId="0" borderId="4" xfId="1" applyNumberFormat="1" applyFont="1" applyBorder="1"/>
    <xf numFmtId="164" fontId="0" fillId="0" borderId="5" xfId="1" applyNumberFormat="1" applyFont="1" applyBorder="1"/>
    <xf numFmtId="164" fontId="5" fillId="0" borderId="5" xfId="1" applyNumberFormat="1" applyFont="1" applyFill="1" applyBorder="1"/>
    <xf numFmtId="164" fontId="4" fillId="0" borderId="5" xfId="1" applyNumberFormat="1" applyFont="1" applyBorder="1"/>
    <xf numFmtId="164" fontId="0" fillId="0" borderId="0" xfId="1" applyNumberFormat="1" applyFont="1"/>
    <xf numFmtId="164" fontId="6" fillId="0" borderId="5" xfId="1" applyNumberFormat="1" applyFont="1" applyBorder="1"/>
    <xf numFmtId="164" fontId="7" fillId="0" borderId="5" xfId="1" applyNumberFormat="1" applyFont="1" applyFill="1" applyBorder="1"/>
    <xf numFmtId="164" fontId="0" fillId="0" borderId="5" xfId="1" applyNumberFormat="1" applyFont="1" applyFill="1" applyBorder="1"/>
    <xf numFmtId="164" fontId="0" fillId="0" borderId="6" xfId="1" applyNumberFormat="1" applyFont="1" applyFill="1" applyBorder="1" applyAlignment="1">
      <alignment wrapText="1"/>
    </xf>
    <xf numFmtId="164" fontId="0" fillId="0" borderId="4" xfId="1" applyNumberFormat="1" applyFont="1" applyBorder="1"/>
    <xf numFmtId="164" fontId="2" fillId="0" borderId="5" xfId="1" applyNumberFormat="1" applyFont="1" applyBorder="1"/>
    <xf numFmtId="164" fontId="6" fillId="0" borderId="7" xfId="1" applyNumberFormat="1" applyFont="1" applyBorder="1"/>
    <xf numFmtId="164" fontId="0" fillId="0" borderId="8" xfId="1" applyNumberFormat="1" applyFont="1" applyBorder="1"/>
    <xf numFmtId="164" fontId="0" fillId="0" borderId="8" xfId="1" applyNumberFormat="1" applyFont="1" applyFill="1" applyBorder="1"/>
    <xf numFmtId="164" fontId="0" fillId="0" borderId="9" xfId="1" applyNumberFormat="1" applyFont="1" applyBorder="1" applyAlignment="1">
      <alignment wrapText="1"/>
    </xf>
    <xf numFmtId="164" fontId="0" fillId="0" borderId="0" xfId="1" applyNumberFormat="1" applyFont="1" applyFill="1" applyBorder="1"/>
    <xf numFmtId="164" fontId="0" fillId="0" borderId="0" xfId="1" applyNumberFormat="1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52B02-BD41-4B8B-9B9A-1C0024667E1B}">
  <sheetPr>
    <pageSetUpPr fitToPage="1"/>
  </sheetPr>
  <dimension ref="A1:K39"/>
  <sheetViews>
    <sheetView tabSelected="1" topLeftCell="A20" zoomScaleNormal="100" workbookViewId="0">
      <selection activeCell="G27" sqref="G27"/>
    </sheetView>
  </sheetViews>
  <sheetFormatPr defaultColWidth="8.85546875" defaultRowHeight="15" x14ac:dyDescent="0.25"/>
  <cols>
    <col min="1" max="1" width="4.42578125" style="20" customWidth="1"/>
    <col min="2" max="2" width="33.85546875" style="20" bestFit="1" customWidth="1"/>
    <col min="3" max="3" width="10.5703125" style="20" bestFit="1" customWidth="1"/>
    <col min="4" max="4" width="3.140625" style="20" customWidth="1"/>
    <col min="5" max="5" width="10.5703125" style="20" bestFit="1" customWidth="1"/>
    <col min="6" max="6" width="2.28515625" style="20" customWidth="1"/>
    <col min="7" max="7" width="11.42578125" style="20" customWidth="1"/>
    <col min="8" max="8" width="9" style="20" bestFit="1" customWidth="1"/>
    <col min="9" max="9" width="9.7109375" style="20" bestFit="1" customWidth="1"/>
    <col min="10" max="10" width="3.7109375" style="20" customWidth="1"/>
    <col min="11" max="11" width="80.28515625" style="32" customWidth="1"/>
    <col min="12" max="16384" width="8.85546875" style="20"/>
  </cols>
  <sheetData>
    <row r="1" spans="1:11" s="2" customFormat="1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K1" s="3"/>
    </row>
    <row r="2" spans="1:11" s="2" customFormat="1" ht="18.7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K2" s="3"/>
    </row>
    <row r="3" spans="1:11" s="2" customFormat="1" ht="7.5" customHeight="1" thickBot="1" x14ac:dyDescent="0.35">
      <c r="A3" s="4"/>
      <c r="B3" s="4"/>
      <c r="C3" s="4"/>
      <c r="D3" s="4"/>
      <c r="E3" s="4"/>
      <c r="F3" s="4"/>
      <c r="G3" s="4"/>
      <c r="H3" s="4"/>
      <c r="I3" s="4"/>
      <c r="K3" s="3"/>
    </row>
    <row r="4" spans="1:11" s="2" customFormat="1" ht="18.75" x14ac:dyDescent="0.3">
      <c r="A4" s="5"/>
      <c r="B4" s="6"/>
      <c r="C4" s="6" t="s">
        <v>2</v>
      </c>
      <c r="D4" s="7"/>
      <c r="E4" s="6" t="s">
        <v>3</v>
      </c>
      <c r="F4" s="7"/>
      <c r="G4" s="8" t="s">
        <v>4</v>
      </c>
      <c r="H4" s="8"/>
      <c r="I4" s="8"/>
      <c r="J4" s="7"/>
      <c r="K4" s="9"/>
    </row>
    <row r="5" spans="1:11" s="15" customFormat="1" x14ac:dyDescent="0.25">
      <c r="A5" s="10"/>
      <c r="B5" s="11"/>
      <c r="C5" s="12" t="s">
        <v>5</v>
      </c>
      <c r="D5" s="13"/>
      <c r="E5" s="12" t="s">
        <v>5</v>
      </c>
      <c r="F5" s="13"/>
      <c r="G5" s="13" t="s">
        <v>6</v>
      </c>
      <c r="H5" s="13" t="s">
        <v>7</v>
      </c>
      <c r="I5" s="13" t="s">
        <v>8</v>
      </c>
      <c r="J5" s="13"/>
      <c r="K5" s="14"/>
    </row>
    <row r="6" spans="1:11" x14ac:dyDescent="0.25">
      <c r="A6" s="16" t="s">
        <v>9</v>
      </c>
      <c r="B6" s="17"/>
      <c r="C6" s="18"/>
      <c r="D6" s="19"/>
      <c r="E6" s="18"/>
      <c r="F6" s="19"/>
      <c r="G6" s="19"/>
      <c r="H6" s="17"/>
      <c r="I6" s="17"/>
      <c r="J6" s="17"/>
      <c r="K6" s="14"/>
    </row>
    <row r="7" spans="1:11" ht="30" x14ac:dyDescent="0.25">
      <c r="A7" s="16"/>
      <c r="B7" s="21" t="s">
        <v>10</v>
      </c>
      <c r="C7" s="22">
        <f>50*57*0.8</f>
        <v>2280</v>
      </c>
      <c r="D7" s="17"/>
      <c r="E7" s="22">
        <f>50*64</f>
        <v>3200</v>
      </c>
      <c r="F7" s="17"/>
      <c r="G7" s="17">
        <v>3100</v>
      </c>
      <c r="H7" s="17">
        <v>3200</v>
      </c>
      <c r="I7" s="17">
        <f>G7-H7</f>
        <v>-100</v>
      </c>
      <c r="J7" s="17"/>
      <c r="K7" s="14" t="s">
        <v>11</v>
      </c>
    </row>
    <row r="8" spans="1:11" ht="30" x14ac:dyDescent="0.25">
      <c r="A8" s="16"/>
      <c r="B8" s="21" t="s">
        <v>12</v>
      </c>
      <c r="C8" s="22">
        <f>550*51-0.8</f>
        <v>28049.200000000001</v>
      </c>
      <c r="D8" s="17"/>
      <c r="E8" s="22">
        <f>550*55</f>
        <v>30250</v>
      </c>
      <c r="F8" s="17"/>
      <c r="G8" s="17">
        <v>30250</v>
      </c>
      <c r="H8" s="17">
        <v>30250</v>
      </c>
      <c r="I8" s="17">
        <f t="shared" ref="I8:I13" si="0">G8-H8</f>
        <v>0</v>
      </c>
      <c r="J8" s="17"/>
      <c r="K8" s="14" t="s">
        <v>13</v>
      </c>
    </row>
    <row r="9" spans="1:11" x14ac:dyDescent="0.25">
      <c r="A9" s="16"/>
      <c r="B9" s="21" t="s">
        <v>14</v>
      </c>
      <c r="C9" s="23">
        <v>8500</v>
      </c>
      <c r="D9" s="17"/>
      <c r="E9" s="23">
        <v>12500</v>
      </c>
      <c r="F9" s="17"/>
      <c r="G9" s="17">
        <v>3502</v>
      </c>
      <c r="H9" s="17">
        <v>12500</v>
      </c>
      <c r="I9" s="17">
        <f t="shared" si="0"/>
        <v>-8998</v>
      </c>
      <c r="J9" s="17"/>
      <c r="K9" s="14" t="s">
        <v>15</v>
      </c>
    </row>
    <row r="10" spans="1:11" x14ac:dyDescent="0.25">
      <c r="A10" s="16"/>
      <c r="B10" s="21" t="s">
        <v>16</v>
      </c>
      <c r="C10" s="23">
        <v>650</v>
      </c>
      <c r="D10" s="17"/>
      <c r="E10" s="23">
        <v>800</v>
      </c>
      <c r="F10" s="17"/>
      <c r="G10" s="17">
        <v>623.37</v>
      </c>
      <c r="H10" s="17">
        <v>800</v>
      </c>
      <c r="I10" s="17">
        <f t="shared" si="0"/>
        <v>-176.63</v>
      </c>
      <c r="J10" s="17"/>
      <c r="K10" s="14" t="s">
        <v>17</v>
      </c>
    </row>
    <row r="11" spans="1:11" x14ac:dyDescent="0.25">
      <c r="A11" s="16"/>
      <c r="B11" s="21" t="s">
        <v>18</v>
      </c>
      <c r="C11" s="23">
        <v>500</v>
      </c>
      <c r="D11" s="17"/>
      <c r="E11" s="23">
        <v>500</v>
      </c>
      <c r="F11" s="17"/>
      <c r="G11" s="17">
        <f>509.19</f>
        <v>509.19</v>
      </c>
      <c r="H11" s="17">
        <v>500</v>
      </c>
      <c r="I11" s="17">
        <f t="shared" si="0"/>
        <v>9.1899999999999977</v>
      </c>
      <c r="J11" s="17"/>
      <c r="K11" s="14" t="s">
        <v>17</v>
      </c>
    </row>
    <row r="12" spans="1:11" x14ac:dyDescent="0.25">
      <c r="A12" s="16"/>
      <c r="B12" s="21" t="s">
        <v>19</v>
      </c>
      <c r="C12" s="23">
        <v>22</v>
      </c>
      <c r="D12" s="17"/>
      <c r="E12" s="23">
        <v>15</v>
      </c>
      <c r="F12" s="17"/>
      <c r="G12" s="17">
        <v>23.17</v>
      </c>
      <c r="H12" s="17">
        <v>15</v>
      </c>
      <c r="I12" s="17">
        <f t="shared" si="0"/>
        <v>8.1700000000000017</v>
      </c>
      <c r="J12" s="17"/>
      <c r="K12" s="14" t="s">
        <v>20</v>
      </c>
    </row>
    <row r="13" spans="1:11" ht="30" x14ac:dyDescent="0.25">
      <c r="A13" s="16"/>
      <c r="B13" s="21" t="s">
        <v>21</v>
      </c>
      <c r="C13" s="23">
        <v>1400</v>
      </c>
      <c r="D13" s="17"/>
      <c r="E13" s="23">
        <v>1350</v>
      </c>
      <c r="F13" s="17"/>
      <c r="G13" s="17">
        <v>1350</v>
      </c>
      <c r="H13" s="17">
        <v>1350</v>
      </c>
      <c r="I13" s="17">
        <f t="shared" si="0"/>
        <v>0</v>
      </c>
      <c r="J13" s="17"/>
      <c r="K13" s="14" t="s">
        <v>22</v>
      </c>
    </row>
    <row r="14" spans="1:11" x14ac:dyDescent="0.25">
      <c r="A14" s="16"/>
      <c r="B14" s="21" t="s">
        <v>23</v>
      </c>
      <c r="C14" s="23">
        <v>1600</v>
      </c>
      <c r="D14" s="17"/>
      <c r="E14" s="23"/>
      <c r="F14" s="17"/>
      <c r="G14" s="17"/>
      <c r="H14" s="17"/>
      <c r="I14" s="17"/>
      <c r="J14" s="17"/>
      <c r="K14" s="14" t="s">
        <v>24</v>
      </c>
    </row>
    <row r="15" spans="1:11" x14ac:dyDescent="0.25">
      <c r="A15" s="16" t="s">
        <v>25</v>
      </c>
      <c r="B15" s="21"/>
      <c r="C15" s="23">
        <f>SUM(C7:C14)</f>
        <v>43001.2</v>
      </c>
      <c r="D15" s="23"/>
      <c r="E15" s="23">
        <f>SUM(E7:E13)</f>
        <v>48615</v>
      </c>
      <c r="F15" s="23"/>
      <c r="G15" s="23">
        <f>SUM(G7:G12)</f>
        <v>38007.730000000003</v>
      </c>
      <c r="H15" s="23">
        <f>SUM(H7:H12)</f>
        <v>47265</v>
      </c>
      <c r="I15" s="23">
        <f>SUM(I7:I12)</f>
        <v>-9257.2699999999986</v>
      </c>
      <c r="J15" s="17"/>
      <c r="K15" s="14"/>
    </row>
    <row r="16" spans="1:11" x14ac:dyDescent="0.25">
      <c r="A16" s="16"/>
      <c r="B16" s="21" t="s">
        <v>26</v>
      </c>
      <c r="C16" s="23"/>
      <c r="D16" s="23"/>
      <c r="E16" s="23"/>
      <c r="F16" s="23"/>
      <c r="G16" s="23">
        <v>745</v>
      </c>
      <c r="H16" s="23"/>
      <c r="I16" s="23"/>
      <c r="J16" s="17"/>
      <c r="K16" s="14" t="s">
        <v>27</v>
      </c>
    </row>
    <row r="17" spans="1:11" ht="9" customHeight="1" x14ac:dyDescent="0.25">
      <c r="A17" s="16"/>
      <c r="B17" s="21"/>
      <c r="C17" s="23"/>
      <c r="D17" s="23"/>
      <c r="E17" s="23"/>
      <c r="F17" s="23"/>
      <c r="G17" s="23"/>
      <c r="H17" s="23"/>
      <c r="I17" s="23"/>
      <c r="J17" s="17"/>
      <c r="K17" s="14"/>
    </row>
    <row r="18" spans="1:11" x14ac:dyDescent="0.25">
      <c r="A18" s="16" t="s">
        <v>28</v>
      </c>
      <c r="B18" s="21"/>
      <c r="C18" s="23"/>
      <c r="D18" s="17"/>
      <c r="E18" s="23"/>
      <c r="F18" s="17"/>
      <c r="G18" s="17"/>
      <c r="H18" s="17"/>
      <c r="I18" s="17"/>
      <c r="J18" s="17"/>
      <c r="K18" s="14"/>
    </row>
    <row r="19" spans="1:11" x14ac:dyDescent="0.25">
      <c r="A19" s="16"/>
      <c r="B19" s="21" t="s">
        <v>29</v>
      </c>
      <c r="C19" s="22">
        <v>28050</v>
      </c>
      <c r="D19" s="17"/>
      <c r="E19" s="22">
        <f>550*55</f>
        <v>30250</v>
      </c>
      <c r="F19" s="17"/>
      <c r="G19" s="17">
        <v>34592.5</v>
      </c>
      <c r="H19" s="23">
        <v>30250</v>
      </c>
      <c r="I19" s="17">
        <f t="shared" ref="I19:I31" si="1">G19-H19</f>
        <v>4342.5</v>
      </c>
      <c r="J19" s="17"/>
      <c r="K19" s="14" t="s">
        <v>30</v>
      </c>
    </row>
    <row r="20" spans="1:11" ht="30" x14ac:dyDescent="0.25">
      <c r="A20" s="16"/>
      <c r="B20" s="21" t="s">
        <v>31</v>
      </c>
      <c r="C20" s="22">
        <v>3000</v>
      </c>
      <c r="D20" s="17"/>
      <c r="E20" s="22">
        <f>(E8+E7)*0.2</f>
        <v>6690</v>
      </c>
      <c r="F20" s="17"/>
      <c r="G20" s="17">
        <f>550+275+20+70-13+40+300+20+2382.07-408.5</f>
        <v>3235.57</v>
      </c>
      <c r="H20" s="23">
        <v>6690</v>
      </c>
      <c r="I20" s="17">
        <f t="shared" si="1"/>
        <v>-3454.43</v>
      </c>
      <c r="J20" s="17"/>
      <c r="K20" s="14" t="s">
        <v>32</v>
      </c>
    </row>
    <row r="21" spans="1:11" x14ac:dyDescent="0.25">
      <c r="A21" s="16"/>
      <c r="B21" s="21" t="s">
        <v>33</v>
      </c>
      <c r="C21" s="23">
        <v>50</v>
      </c>
      <c r="D21" s="17"/>
      <c r="E21" s="23">
        <v>50</v>
      </c>
      <c r="F21" s="17"/>
      <c r="G21" s="17">
        <f>50+50</f>
        <v>100</v>
      </c>
      <c r="H21" s="23">
        <v>50</v>
      </c>
      <c r="I21" s="17">
        <f t="shared" si="1"/>
        <v>50</v>
      </c>
      <c r="J21" s="17"/>
      <c r="K21" s="14" t="s">
        <v>34</v>
      </c>
    </row>
    <row r="22" spans="1:11" x14ac:dyDescent="0.25">
      <c r="A22" s="16"/>
      <c r="B22" s="21" t="s">
        <v>35</v>
      </c>
      <c r="C22" s="23">
        <v>800</v>
      </c>
      <c r="D22" s="17"/>
      <c r="E22" s="23"/>
      <c r="F22" s="17"/>
      <c r="G22" s="17"/>
      <c r="H22" s="23"/>
      <c r="I22" s="17"/>
      <c r="J22" s="17"/>
      <c r="K22" s="14" t="s">
        <v>36</v>
      </c>
    </row>
    <row r="23" spans="1:11" x14ac:dyDescent="0.25">
      <c r="A23" s="16"/>
      <c r="B23" s="21" t="s">
        <v>37</v>
      </c>
      <c r="C23" s="23">
        <v>175</v>
      </c>
      <c r="D23" s="17"/>
      <c r="E23" s="23">
        <f>175+235</f>
        <v>410</v>
      </c>
      <c r="F23" s="17"/>
      <c r="G23" s="17">
        <f>175</f>
        <v>175</v>
      </c>
      <c r="H23" s="23">
        <v>175</v>
      </c>
      <c r="I23" s="17">
        <f t="shared" si="1"/>
        <v>0</v>
      </c>
      <c r="J23" s="17"/>
      <c r="K23" s="14" t="s">
        <v>38</v>
      </c>
    </row>
    <row r="24" spans="1:11" x14ac:dyDescent="0.25">
      <c r="A24" s="16"/>
      <c r="B24" s="21" t="s">
        <v>39</v>
      </c>
      <c r="C24" s="23">
        <v>200</v>
      </c>
      <c r="D24" s="17"/>
      <c r="E24" s="23">
        <v>500</v>
      </c>
      <c r="F24" s="17"/>
      <c r="G24" s="17">
        <v>138.28</v>
      </c>
      <c r="H24" s="23">
        <v>500</v>
      </c>
      <c r="I24" s="17">
        <f t="shared" si="1"/>
        <v>-361.72</v>
      </c>
      <c r="J24" s="17"/>
      <c r="K24" s="24" t="s">
        <v>40</v>
      </c>
    </row>
    <row r="25" spans="1:11" x14ac:dyDescent="0.25">
      <c r="A25" s="16"/>
      <c r="B25" s="21" t="s">
        <v>41</v>
      </c>
      <c r="C25" s="23"/>
      <c r="D25" s="17"/>
      <c r="E25" s="23">
        <v>235</v>
      </c>
      <c r="F25" s="17"/>
      <c r="G25" s="17">
        <v>0</v>
      </c>
      <c r="H25" s="23">
        <v>235</v>
      </c>
      <c r="I25" s="17">
        <f t="shared" si="1"/>
        <v>-235</v>
      </c>
      <c r="J25" s="17"/>
      <c r="K25" s="24" t="s">
        <v>42</v>
      </c>
    </row>
    <row r="26" spans="1:11" x14ac:dyDescent="0.25">
      <c r="A26" s="16"/>
      <c r="B26" s="21" t="s">
        <v>43</v>
      </c>
      <c r="C26" s="23">
        <v>675</v>
      </c>
      <c r="D26" s="17"/>
      <c r="E26" s="23">
        <v>675</v>
      </c>
      <c r="F26" s="17"/>
      <c r="G26" s="17">
        <f>475-315</f>
        <v>160</v>
      </c>
      <c r="H26" s="23">
        <v>675</v>
      </c>
      <c r="I26" s="17">
        <f t="shared" si="1"/>
        <v>-515</v>
      </c>
      <c r="J26" s="17"/>
      <c r="K26" s="14" t="s">
        <v>44</v>
      </c>
    </row>
    <row r="27" spans="1:11" x14ac:dyDescent="0.25">
      <c r="A27" s="16"/>
      <c r="B27" s="21" t="s">
        <v>45</v>
      </c>
      <c r="C27" s="23">
        <v>300</v>
      </c>
      <c r="D27" s="17"/>
      <c r="E27" s="23">
        <v>300</v>
      </c>
      <c r="F27" s="17"/>
      <c r="G27" s="17">
        <v>0</v>
      </c>
      <c r="H27" s="23">
        <v>300</v>
      </c>
      <c r="I27" s="17">
        <f t="shared" si="1"/>
        <v>-300</v>
      </c>
      <c r="J27" s="17"/>
      <c r="K27" s="14" t="s">
        <v>34</v>
      </c>
    </row>
    <row r="28" spans="1:11" x14ac:dyDescent="0.25">
      <c r="A28" s="16"/>
      <c r="B28" s="21" t="s">
        <v>46</v>
      </c>
      <c r="C28" s="23">
        <v>175</v>
      </c>
      <c r="D28" s="17"/>
      <c r="E28" s="23">
        <v>175</v>
      </c>
      <c r="F28" s="17"/>
      <c r="G28" s="17">
        <v>156</v>
      </c>
      <c r="H28" s="23">
        <v>175</v>
      </c>
      <c r="I28" s="17">
        <f t="shared" si="1"/>
        <v>-19</v>
      </c>
      <c r="J28" s="17"/>
      <c r="K28" s="14" t="s">
        <v>47</v>
      </c>
    </row>
    <row r="29" spans="1:11" x14ac:dyDescent="0.25">
      <c r="A29" s="16"/>
      <c r="B29" s="21" t="s">
        <v>48</v>
      </c>
      <c r="C29" s="23">
        <f>200+300+1200</f>
        <v>1700</v>
      </c>
      <c r="D29" s="17"/>
      <c r="E29" s="23">
        <f>200+300+1200</f>
        <v>1700</v>
      </c>
      <c r="F29" s="17"/>
      <c r="G29" s="17">
        <f>1102+900+248.11+166+-64</f>
        <v>2352.11</v>
      </c>
      <c r="H29" s="23">
        <v>1700</v>
      </c>
      <c r="I29" s="17">
        <f t="shared" si="1"/>
        <v>652.11000000000013</v>
      </c>
      <c r="J29" s="17"/>
      <c r="K29" s="14" t="s">
        <v>49</v>
      </c>
    </row>
    <row r="30" spans="1:11" x14ac:dyDescent="0.25">
      <c r="A30" s="16"/>
      <c r="B30" s="21" t="s">
        <v>50</v>
      </c>
      <c r="C30" s="23">
        <v>50</v>
      </c>
      <c r="D30" s="17"/>
      <c r="E30" s="23">
        <v>50</v>
      </c>
      <c r="F30" s="17"/>
      <c r="G30" s="17">
        <v>0</v>
      </c>
      <c r="H30" s="23">
        <v>50</v>
      </c>
      <c r="I30" s="17">
        <f t="shared" si="1"/>
        <v>-50</v>
      </c>
      <c r="J30" s="17"/>
      <c r="K30" s="14" t="s">
        <v>34</v>
      </c>
    </row>
    <row r="31" spans="1:11" x14ac:dyDescent="0.25">
      <c r="A31" s="25"/>
      <c r="B31" s="21" t="s">
        <v>51</v>
      </c>
      <c r="C31" s="23">
        <v>2500</v>
      </c>
      <c r="D31" s="17"/>
      <c r="E31" s="23">
        <v>2500</v>
      </c>
      <c r="F31" s="17"/>
      <c r="G31" s="17">
        <v>4000</v>
      </c>
      <c r="H31" s="23">
        <v>2500</v>
      </c>
      <c r="I31" s="17">
        <f t="shared" si="1"/>
        <v>1500</v>
      </c>
      <c r="J31" s="17"/>
      <c r="K31" s="14" t="s">
        <v>52</v>
      </c>
    </row>
    <row r="32" spans="1:11" x14ac:dyDescent="0.25">
      <c r="A32" s="25"/>
      <c r="B32" s="21" t="s">
        <v>23</v>
      </c>
      <c r="C32" s="23">
        <v>5000</v>
      </c>
      <c r="D32" s="17"/>
      <c r="E32" s="23">
        <v>5000</v>
      </c>
      <c r="F32" s="17"/>
      <c r="G32" s="17">
        <v>3515</v>
      </c>
      <c r="H32" s="23">
        <v>5000</v>
      </c>
      <c r="I32" s="17"/>
      <c r="J32" s="17"/>
      <c r="K32" s="14"/>
    </row>
    <row r="33" spans="1:11" x14ac:dyDescent="0.25">
      <c r="A33" s="25"/>
      <c r="B33" s="21" t="s">
        <v>53</v>
      </c>
      <c r="C33" s="23">
        <v>100</v>
      </c>
      <c r="D33" s="17"/>
      <c r="E33" s="23"/>
      <c r="F33" s="17"/>
      <c r="G33" s="17"/>
      <c r="H33" s="23"/>
      <c r="I33" s="17"/>
      <c r="J33" s="17"/>
      <c r="K33" s="14" t="s">
        <v>54</v>
      </c>
    </row>
    <row r="34" spans="1:11" x14ac:dyDescent="0.25">
      <c r="A34" s="16" t="s">
        <v>55</v>
      </c>
      <c r="B34" s="17"/>
      <c r="C34" s="23">
        <f>SUM(C19:C33)</f>
        <v>42775</v>
      </c>
      <c r="D34" s="23"/>
      <c r="E34" s="23">
        <f>SUM(E19:E32)</f>
        <v>48535</v>
      </c>
      <c r="F34" s="23"/>
      <c r="G34" s="23">
        <f>SUM(G19:G32)</f>
        <v>48424.46</v>
      </c>
      <c r="H34" s="23">
        <f>SUM(H19:H32)</f>
        <v>48300</v>
      </c>
      <c r="I34" s="23">
        <f>SUM(I19:I32)</f>
        <v>1609.4600000000003</v>
      </c>
      <c r="J34" s="17"/>
      <c r="K34" s="14"/>
    </row>
    <row r="35" spans="1:11" x14ac:dyDescent="0.25">
      <c r="A35" s="16"/>
      <c r="B35" s="26" t="s">
        <v>56</v>
      </c>
      <c r="C35" s="23"/>
      <c r="D35" s="23"/>
      <c r="E35" s="23"/>
      <c r="F35" s="23"/>
      <c r="G35" s="23">
        <v>2064</v>
      </c>
      <c r="H35" s="23"/>
      <c r="I35" s="23"/>
      <c r="J35" s="17"/>
      <c r="K35" s="14" t="s">
        <v>57</v>
      </c>
    </row>
    <row r="36" spans="1:11" x14ac:dyDescent="0.25">
      <c r="A36" s="16"/>
      <c r="B36" s="17"/>
      <c r="C36" s="23"/>
      <c r="D36" s="23"/>
      <c r="E36" s="23"/>
      <c r="F36" s="23"/>
      <c r="G36" s="23"/>
      <c r="H36" s="23"/>
      <c r="I36" s="23"/>
      <c r="J36" s="17"/>
      <c r="K36" s="14"/>
    </row>
    <row r="37" spans="1:11" ht="15.75" thickBot="1" x14ac:dyDescent="0.3">
      <c r="A37" s="27" t="s">
        <v>58</v>
      </c>
      <c r="B37" s="28"/>
      <c r="C37" s="29">
        <f xml:space="preserve"> (C15) - (C34)</f>
        <v>226.19999999999709</v>
      </c>
      <c r="D37" s="29"/>
      <c r="E37" s="29">
        <f xml:space="preserve"> (E15) - (E34)</f>
        <v>80</v>
      </c>
      <c r="F37" s="29"/>
      <c r="G37" s="29">
        <f xml:space="preserve"> (G15 + G16) - (G34 +G35)</f>
        <v>-11735.729999999996</v>
      </c>
      <c r="H37" s="29">
        <f t="shared" ref="H37:I37" si="2" xml:space="preserve"> (H15 + H16) - (H34 +H35)</f>
        <v>-1035</v>
      </c>
      <c r="I37" s="29">
        <f t="shared" si="2"/>
        <v>-10866.73</v>
      </c>
      <c r="J37" s="28"/>
      <c r="K37" s="30"/>
    </row>
    <row r="38" spans="1:11" x14ac:dyDescent="0.25">
      <c r="C38" s="31"/>
      <c r="E38" s="31"/>
    </row>
    <row r="39" spans="1:11" x14ac:dyDescent="0.25">
      <c r="C39" s="31"/>
      <c r="E39" s="31"/>
    </row>
  </sheetData>
  <mergeCells count="3">
    <mergeCell ref="A1:I1"/>
    <mergeCell ref="A2:I2"/>
    <mergeCell ref="G4:I4"/>
  </mergeCells>
  <pageMargins left="0.25" right="0.25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Operational Budget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&amp; Allison Conrad</dc:creator>
  <cp:lastModifiedBy>Gregory &amp; Allison Conrad</cp:lastModifiedBy>
  <dcterms:created xsi:type="dcterms:W3CDTF">2023-08-09T00:40:19Z</dcterms:created>
  <dcterms:modified xsi:type="dcterms:W3CDTF">2023-08-09T00:41:06Z</dcterms:modified>
</cp:coreProperties>
</file>